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5"/>
  <workbookPr/>
  <mc:AlternateContent xmlns:mc="http://schemas.openxmlformats.org/markup-compatibility/2006">
    <mc:Choice Requires="x15">
      <x15ac:absPath xmlns:x15ac="http://schemas.microsoft.com/office/spreadsheetml/2010/11/ac" url="/Users/dmarsocci/Desktop/"/>
    </mc:Choice>
  </mc:AlternateContent>
  <xr:revisionPtr revIDLastSave="0" documentId="8_{B9E299D5-BF57-2949-80D8-E766AE30E1F1}" xr6:coauthVersionLast="47" xr6:coauthVersionMax="47" xr10:uidLastSave="{00000000-0000-0000-0000-000000000000}"/>
  <bookViews>
    <workbookView xWindow="0" yWindow="760" windowWidth="28800" windowHeight="12180" xr2:uid="{00000000-000D-0000-FFFF-FFFF00000000}"/>
  </bookViews>
  <sheets>
    <sheet name="Flat Rate Pricing Internal" sheetId="1" r:id="rId1"/>
    <sheet name="For Pri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4jyK31CqQ4C6kEmKGgp5wr8VCaJ9bc5xJvO+DmvC1Cg="/>
    </ext>
  </extLst>
</workbook>
</file>

<file path=xl/calcChain.xml><?xml version="1.0" encoding="utf-8"?>
<calcChain xmlns="http://schemas.openxmlformats.org/spreadsheetml/2006/main">
  <c r="B16" i="2" l="1"/>
  <c r="B15" i="2"/>
  <c r="B11" i="2"/>
  <c r="B10" i="2"/>
  <c r="B28" i="1"/>
  <c r="B12" i="2" s="1"/>
  <c r="B23" i="1"/>
  <c r="B16" i="1"/>
  <c r="K24" i="1" s="1"/>
  <c r="L14" i="1"/>
  <c r="K14" i="1"/>
  <c r="L13" i="1"/>
  <c r="K13" i="1"/>
  <c r="B13" i="1"/>
  <c r="Q5" i="1"/>
  <c r="Q6" i="1" s="1"/>
  <c r="Q7" i="1" s="1"/>
  <c r="Q8" i="1" s="1"/>
  <c r="Q9" i="1" s="1"/>
  <c r="Q11" i="1" s="1"/>
  <c r="Q13" i="1" s="1"/>
  <c r="Q14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B22" i="1" l="1"/>
  <c r="F26" i="1" s="1"/>
  <c r="K25" i="1"/>
  <c r="B29" i="1" s="1"/>
  <c r="B33" i="1" s="1"/>
  <c r="B34" i="1" s="1"/>
  <c r="B17" i="2" l="1"/>
  <c r="B35" i="1"/>
  <c r="B20" i="2"/>
  <c r="B21" i="2" l="1"/>
  <c r="B36" i="1"/>
  <c r="B22" i="2" s="1"/>
</calcChain>
</file>

<file path=xl/sharedStrings.xml><?xml version="1.0" encoding="utf-8"?>
<sst xmlns="http://schemas.openxmlformats.org/spreadsheetml/2006/main" count="83" uniqueCount="71">
  <si>
    <t>REFERENCE INFORMATION (NOT TO BE SHARED)</t>
  </si>
  <si>
    <t>Average Check Calculations for Minimum Rate</t>
  </si>
  <si>
    <t>Minimum Pre-Approved Rates</t>
  </si>
  <si>
    <t>Statement Analysis Required</t>
  </si>
  <si>
    <t>Average Ticket</t>
  </si>
  <si>
    <t>Less than $15</t>
  </si>
  <si>
    <t>$20 - $25</t>
  </si>
  <si>
    <t>$30 - $50</t>
  </si>
  <si>
    <t>$55 - $100</t>
  </si>
  <si>
    <t>Minimum Rate: AmEx OptBlue</t>
  </si>
  <si>
    <t>Flat Rate Pricing Calculator</t>
  </si>
  <si>
    <t>Minimum Rate: AmEx ESA (not on statement)</t>
  </si>
  <si>
    <t>THIS SPREADSHEET IS PROPRIETARY AND SHOULD NOT BE SHARED PUBLICLY</t>
  </si>
  <si>
    <t>All Statement reviews must be completed by Partners for your prospects. This calculator is designed to match effective rates.</t>
  </si>
  <si>
    <t xml:space="preserve">Flat rate calculations will simplify the statement review process but are not designed to ensure profitability on accounts as a </t>
  </si>
  <si>
    <t>Assumptions</t>
  </si>
  <si>
    <t>full statement analysis would provide</t>
  </si>
  <si>
    <t>CALCULATOR</t>
  </si>
  <si>
    <t>NOTES</t>
  </si>
  <si>
    <t>Total Volume</t>
  </si>
  <si>
    <t>Please complete</t>
  </si>
  <si>
    <t>V/MC/D Volume</t>
  </si>
  <si>
    <t>Calculated automatically</t>
  </si>
  <si>
    <t>Check Cards</t>
  </si>
  <si>
    <t>Assessements</t>
  </si>
  <si>
    <t>AMEX Volume</t>
  </si>
  <si>
    <t>Credit Cards (average incl. rewards)</t>
  </si>
  <si>
    <t>ACQ Fee</t>
  </si>
  <si>
    <t>Total Transactions</t>
  </si>
  <si>
    <t>Total V/MC/D Trans</t>
  </si>
  <si>
    <t>AMEX under $25</t>
  </si>
  <si>
    <t>DB ACQ Fee</t>
  </si>
  <si>
    <t>Total AMEX Trans</t>
  </si>
  <si>
    <t>AMEX $25.01 - $150</t>
  </si>
  <si>
    <t xml:space="preserve">Average Ticket &lt; $35 </t>
  </si>
  <si>
    <t>70/30 split Check Cards</t>
  </si>
  <si>
    <t>Current Total Fees</t>
  </si>
  <si>
    <t>Average Ticket &gt; $35</t>
  </si>
  <si>
    <t>70/30 split Credit Cards</t>
  </si>
  <si>
    <t>Average Ticket (V/MC/D)</t>
  </si>
  <si>
    <t>Average Ticket (AMEX)</t>
  </si>
  <si>
    <t>Total Transaction Fees</t>
  </si>
  <si>
    <t>Minimum Shift4 Effective Rate</t>
  </si>
  <si>
    <t>% Markup from Transaction Fees</t>
  </si>
  <si>
    <t>Flat Rate Plus Pricing with Shift4 Payments</t>
  </si>
  <si>
    <t>Adjust to make Shift4 effective rate match  Minimum allowed -&gt;</t>
  </si>
  <si>
    <t>Transaction Fee</t>
  </si>
  <si>
    <t>Base transaction fee should be 15 cents</t>
  </si>
  <si>
    <t>If Shift4 effective rate is below above rate</t>
  </si>
  <si>
    <t>Current Effective Rate</t>
  </si>
  <si>
    <t>please send statement and a copy of this document to</t>
  </si>
  <si>
    <t>Shift4 Effective Rate</t>
  </si>
  <si>
    <t>and statment your RM for review</t>
  </si>
  <si>
    <t>SUMMARY</t>
  </si>
  <si>
    <t>Total Fees with Shift4 Payments</t>
  </si>
  <si>
    <t>Estmated Monthly Savings</t>
  </si>
  <si>
    <t>Estimated Annual Savings</t>
  </si>
  <si>
    <t>Savings in 3 Years</t>
  </si>
  <si>
    <t>Flat Rate Pricing Summary</t>
  </si>
  <si>
    <t>Your Site's Name</t>
  </si>
  <si>
    <t>CURRENT MERCHANT SERVICES RATE</t>
  </si>
  <si>
    <t xml:space="preserve">Total Processing Volume </t>
  </si>
  <si>
    <t>Total Fees Paid</t>
  </si>
  <si>
    <t>Total Current Effective Percentage Paid</t>
  </si>
  <si>
    <t>SHIFT4 COMPARATIVE RATES</t>
  </si>
  <si>
    <t>Shift4 Flat Rate Plus Percentage</t>
  </si>
  <si>
    <t>Shift4 Transaction Fee</t>
  </si>
  <si>
    <t>Shift4 Effective  Rate</t>
  </si>
  <si>
    <t>Estimated Monthly Savings</t>
  </si>
  <si>
    <t>All comparisons are based on statement analysis and/or estimated volume.</t>
  </si>
  <si>
    <t>If processing volume and/or transaction count are substantially different effective rate will vary.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</si>
</sst>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0_);[Red]\(&quot;$&quot;#,##0.0000\)"/>
    <numFmt numFmtId="166" formatCode="0.000%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6"/>
      <color theme="0"/>
      <name val="Calibri"/>
      <family val="2"/>
    </font>
    <font>
      <b/>
      <i/>
      <sz val="11"/>
      <color theme="1"/>
      <name val="Calibri"/>
      <family val="2"/>
    </font>
    <font>
      <b/>
      <sz val="16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  <font>
      <b/>
      <sz val="12"/>
      <color theme="0"/>
      <name val="Calibri"/>
      <family val="2"/>
    </font>
    <font>
      <sz val="11"/>
      <color theme="0"/>
      <name val="Calibri"/>
      <family val="2"/>
    </font>
    <font>
      <b/>
      <sz val="11"/>
      <color rgb="FF3B53FF"/>
      <name val="Calibri"/>
      <family val="2"/>
    </font>
    <font>
      <sz val="11"/>
      <color rgb="FF3B53FF"/>
      <name val="Calibri"/>
      <family val="2"/>
    </font>
    <font>
      <b/>
      <sz val="10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4"/>
      <color rgb="FF000000"/>
      <name val="Calibri"/>
      <family val="2"/>
    </font>
    <font>
      <b/>
      <sz val="18"/>
      <color rgb="FFFFFFFF"/>
      <name val="Calibri"/>
      <family val="2"/>
    </font>
    <font>
      <b/>
      <sz val="16"/>
      <color theme="1"/>
      <name val="Calibri"/>
      <family val="2"/>
    </font>
    <font>
      <sz val="16"/>
      <color theme="1"/>
      <name val="Arial"/>
      <family val="2"/>
    </font>
    <font>
      <b/>
      <sz val="14"/>
      <color rgb="FF136EF6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16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136EF6"/>
        <bgColor rgb="FF136EF6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ABF8F"/>
        <bgColor rgb="FFFABF8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7F7F7F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 style="thin">
        <color rgb="FF7F7F7F"/>
      </right>
      <top/>
      <bottom style="thin">
        <color rgb="FF808080"/>
      </bottom>
      <diagonal/>
    </border>
    <border>
      <left style="thin">
        <color rgb="FF7F7F7F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7F7F7F"/>
      </right>
      <top style="thin">
        <color rgb="FF000000"/>
      </top>
      <bottom style="thin">
        <color rgb="FF808080"/>
      </bottom>
      <diagonal/>
    </border>
    <border>
      <left style="thin">
        <color rgb="FF7F7F7F"/>
      </left>
      <right style="thin">
        <color rgb="FF7F7F7F"/>
      </right>
      <top/>
      <bottom style="thin">
        <color rgb="FF808080"/>
      </bottom>
      <diagonal/>
    </border>
    <border>
      <left/>
      <right style="thin">
        <color theme="1"/>
      </right>
      <top/>
      <bottom style="thin">
        <color rgb="FF808080"/>
      </bottom>
      <diagonal/>
    </border>
    <border>
      <left style="thin">
        <color theme="1"/>
      </left>
      <right style="thin">
        <color rgb="FF7F7F7F"/>
      </right>
      <top/>
      <bottom style="thin">
        <color theme="1"/>
      </bottom>
      <diagonal/>
    </border>
    <border>
      <left style="thin">
        <color rgb="FF7F7F7F"/>
      </left>
      <right/>
      <top style="thin">
        <color rgb="FF808080"/>
      </top>
      <bottom style="thin">
        <color theme="1"/>
      </bottom>
      <diagonal/>
    </border>
    <border>
      <left/>
      <right style="thin">
        <color rgb="FF7F7F7F"/>
      </right>
      <top style="thin">
        <color rgb="FF808080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rgb="FF000000"/>
      </left>
      <right/>
      <top style="medium">
        <color theme="1"/>
      </top>
      <bottom style="medium">
        <color rgb="FF000000"/>
      </bottom>
      <diagonal/>
    </border>
    <border>
      <left/>
      <right/>
      <top style="medium">
        <color theme="1"/>
      </top>
      <bottom style="medium">
        <color rgb="FF000000"/>
      </bottom>
      <diagonal/>
    </border>
    <border>
      <left style="medium">
        <color rgb="FF000000"/>
      </left>
      <right/>
      <top style="medium">
        <color theme="1"/>
      </top>
      <bottom style="medium">
        <color theme="1"/>
      </bottom>
      <diagonal/>
    </border>
    <border>
      <left/>
      <right style="medium">
        <color rgb="FF000000"/>
      </right>
      <top style="medium">
        <color theme="1"/>
      </top>
      <bottom style="medium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rgb="FF000000"/>
      </right>
      <top/>
      <bottom style="thin">
        <color rgb="FF7F7F7F"/>
      </bottom>
      <diagonal/>
    </border>
    <border>
      <left/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theme="0"/>
      </right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medium">
        <color rgb="FF000000"/>
      </left>
      <right style="thin">
        <color theme="0"/>
      </right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0"/>
      </left>
      <right/>
      <top style="thin">
        <color rgb="FF7F7F7F"/>
      </top>
      <bottom/>
      <diagonal/>
    </border>
    <border>
      <left style="thin">
        <color theme="0"/>
      </left>
      <right/>
      <top/>
      <bottom style="thin">
        <color rgb="FF7F7F7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theme="1"/>
      </bottom>
      <diagonal/>
    </border>
    <border>
      <left style="thin">
        <color rgb="FF7F7F7F"/>
      </left>
      <right/>
      <top style="medium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theme="1"/>
      </bottom>
      <diagonal/>
    </border>
    <border>
      <left style="medium">
        <color rgb="FF000000"/>
      </left>
      <right style="thin">
        <color rgb="FF7F7F7F"/>
      </right>
      <top style="medium">
        <color theme="1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medium">
        <color theme="1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rgb="FF000000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7F7F7F"/>
      </right>
      <top/>
      <bottom style="medium">
        <color rgb="FF000000"/>
      </bottom>
      <diagonal/>
    </border>
    <border>
      <left style="thin">
        <color rgb="FF7F7F7F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/>
    <xf numFmtId="10" fontId="5" fillId="0" borderId="0" xfId="0" applyNumberFormat="1" applyFont="1"/>
    <xf numFmtId="0" fontId="7" fillId="5" borderId="9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10" fontId="5" fillId="0" borderId="17" xfId="0" applyNumberFormat="1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0" fontId="5" fillId="0" borderId="22" xfId="0" applyNumberFormat="1" applyFont="1" applyBorder="1" applyAlignment="1">
      <alignment horizontal="center" vertical="center"/>
    </xf>
    <xf numFmtId="10" fontId="5" fillId="0" borderId="23" xfId="0" applyNumberFormat="1" applyFont="1" applyBorder="1" applyAlignment="1">
      <alignment horizontal="center" vertical="center"/>
    </xf>
    <xf numFmtId="44" fontId="5" fillId="0" borderId="0" xfId="0" applyNumberFormat="1" applyFont="1" applyAlignment="1">
      <alignment vertical="top"/>
    </xf>
    <xf numFmtId="10" fontId="5" fillId="0" borderId="0" xfId="0" applyNumberFormat="1" applyFont="1" applyAlignment="1">
      <alignment vertical="top"/>
    </xf>
    <xf numFmtId="0" fontId="10" fillId="0" borderId="0" xfId="0" applyFont="1" applyAlignment="1">
      <alignment vertical="center"/>
    </xf>
    <xf numFmtId="0" fontId="1" fillId="6" borderId="24" xfId="0" applyFont="1" applyFill="1" applyBorder="1" applyAlignment="1">
      <alignment vertical="center"/>
    </xf>
    <xf numFmtId="6" fontId="11" fillId="0" borderId="0" xfId="0" applyNumberFormat="1" applyFont="1" applyAlignment="1">
      <alignment horizontal="center" vertical="center"/>
    </xf>
    <xf numFmtId="6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0" fontId="16" fillId="0" borderId="28" xfId="0" applyNumberFormat="1" applyFont="1" applyBorder="1" applyAlignment="1">
      <alignment vertical="center"/>
    </xf>
    <xf numFmtId="10" fontId="15" fillId="0" borderId="29" xfId="0" applyNumberFormat="1" applyFont="1" applyBorder="1" applyAlignment="1">
      <alignment vertical="center"/>
    </xf>
    <xf numFmtId="0" fontId="1" fillId="0" borderId="30" xfId="0" applyFont="1" applyBorder="1" applyAlignment="1">
      <alignment horizontal="left" vertical="center"/>
    </xf>
    <xf numFmtId="4" fontId="17" fillId="7" borderId="24" xfId="0" applyNumberFormat="1" applyFont="1" applyFill="1" applyBorder="1" applyAlignment="1">
      <alignment horizontal="right" vertical="center"/>
    </xf>
    <xf numFmtId="10" fontId="16" fillId="0" borderId="31" xfId="0" applyNumberFormat="1" applyFont="1" applyBorder="1" applyAlignment="1">
      <alignment vertical="center"/>
    </xf>
    <xf numFmtId="10" fontId="18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164" fontId="5" fillId="0" borderId="34" xfId="0" applyNumberFormat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164" fontId="5" fillId="0" borderId="36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0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left" vertical="center"/>
    </xf>
    <xf numFmtId="166" fontId="14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center"/>
    </xf>
    <xf numFmtId="164" fontId="5" fillId="7" borderId="38" xfId="0" applyNumberFormat="1" applyFont="1" applyFill="1" applyBorder="1" applyAlignment="1">
      <alignment vertical="center"/>
    </xf>
    <xf numFmtId="0" fontId="20" fillId="0" borderId="39" xfId="0" applyFont="1" applyBorder="1" applyAlignment="1">
      <alignment vertical="center"/>
    </xf>
    <xf numFmtId="10" fontId="3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vertical="center"/>
    </xf>
    <xf numFmtId="3" fontId="5" fillId="7" borderId="38" xfId="0" applyNumberFormat="1" applyFont="1" applyFill="1" applyBorder="1" applyAlignment="1">
      <alignment vertical="center"/>
    </xf>
    <xf numFmtId="0" fontId="20" fillId="0" borderId="40" xfId="0" applyFont="1" applyBorder="1" applyAlignment="1">
      <alignment vertical="center"/>
    </xf>
    <xf numFmtId="3" fontId="5" fillId="0" borderId="41" xfId="0" applyNumberFormat="1" applyFont="1" applyBorder="1" applyAlignment="1">
      <alignment vertical="center"/>
    </xf>
    <xf numFmtId="8" fontId="14" fillId="0" borderId="0" xfId="0" applyNumberFormat="1" applyFont="1" applyAlignment="1">
      <alignment horizontal="left" vertical="center"/>
    </xf>
    <xf numFmtId="0" fontId="5" fillId="7" borderId="38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42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164" fontId="5" fillId="0" borderId="41" xfId="0" applyNumberFormat="1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5" fillId="0" borderId="37" xfId="0" applyFont="1" applyBorder="1" applyAlignment="1">
      <alignment horizontal="left" vertical="center"/>
    </xf>
    <xf numFmtId="0" fontId="1" fillId="0" borderId="40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vertical="center"/>
    </xf>
    <xf numFmtId="8" fontId="14" fillId="0" borderId="0" xfId="0" applyNumberFormat="1" applyFont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33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10" fontId="14" fillId="0" borderId="0" xfId="0" applyNumberFormat="1" applyFont="1" applyAlignment="1">
      <alignment vertical="center"/>
    </xf>
    <xf numFmtId="10" fontId="5" fillId="7" borderId="38" xfId="0" applyNumberFormat="1" applyFont="1" applyFill="1" applyBorder="1" applyAlignment="1">
      <alignment vertical="center"/>
    </xf>
    <xf numFmtId="0" fontId="7" fillId="0" borderId="37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8" fontId="5" fillId="8" borderId="38" xfId="0" applyNumberFormat="1" applyFont="1" applyFill="1" applyBorder="1" applyAlignment="1">
      <alignment vertical="center"/>
    </xf>
    <xf numFmtId="0" fontId="7" fillId="0" borderId="40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10" fontId="7" fillId="0" borderId="53" xfId="0" applyNumberFormat="1" applyFont="1" applyBorder="1" applyAlignment="1">
      <alignment vertical="center"/>
    </xf>
    <xf numFmtId="0" fontId="1" fillId="0" borderId="32" xfId="0" applyFont="1" applyBorder="1"/>
    <xf numFmtId="0" fontId="7" fillId="0" borderId="54" xfId="0" applyFont="1" applyBorder="1" applyAlignment="1">
      <alignment horizontal="left" vertical="center"/>
    </xf>
    <xf numFmtId="10" fontId="7" fillId="9" borderId="55" xfId="0" applyNumberFormat="1" applyFont="1" applyFill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7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10" fontId="5" fillId="0" borderId="5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5" fillId="0" borderId="61" xfId="0" applyFont="1" applyBorder="1" applyAlignment="1">
      <alignment horizontal="left" vertical="center"/>
    </xf>
    <xf numFmtId="164" fontId="5" fillId="0" borderId="62" xfId="0" applyNumberFormat="1" applyFont="1" applyBorder="1" applyAlignment="1">
      <alignment vertical="center"/>
    </xf>
    <xf numFmtId="0" fontId="5" fillId="0" borderId="63" xfId="0" applyFont="1" applyBorder="1" applyAlignment="1">
      <alignment horizontal="left" vertical="center"/>
    </xf>
    <xf numFmtId="164" fontId="5" fillId="10" borderId="64" xfId="0" applyNumberFormat="1" applyFont="1" applyFill="1" applyBorder="1" applyAlignment="1">
      <alignment vertical="center"/>
    </xf>
    <xf numFmtId="0" fontId="5" fillId="0" borderId="65" xfId="0" applyFont="1" applyBorder="1" applyAlignment="1">
      <alignment horizontal="left" vertical="center"/>
    </xf>
    <xf numFmtId="164" fontId="5" fillId="0" borderId="66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8" fillId="0" borderId="73" xfId="0" applyFont="1" applyBorder="1" applyAlignment="1">
      <alignment horizontal="left" vertical="center"/>
    </xf>
    <xf numFmtId="164" fontId="28" fillId="0" borderId="32" xfId="0" applyNumberFormat="1" applyFont="1" applyBorder="1" applyAlignment="1">
      <alignment vertical="center"/>
    </xf>
    <xf numFmtId="0" fontId="28" fillId="0" borderId="74" xfId="0" applyFont="1" applyBorder="1" applyAlignment="1">
      <alignment horizontal="left" vertical="center"/>
    </xf>
    <xf numFmtId="0" fontId="28" fillId="0" borderId="30" xfId="0" applyFont="1" applyBorder="1" applyAlignment="1">
      <alignment horizontal="left" vertical="center"/>
    </xf>
    <xf numFmtId="10" fontId="28" fillId="0" borderId="75" xfId="0" applyNumberFormat="1" applyFont="1" applyBorder="1" applyAlignment="1">
      <alignment vertical="center"/>
    </xf>
    <xf numFmtId="10" fontId="28" fillId="0" borderId="32" xfId="0" applyNumberFormat="1" applyFont="1" applyBorder="1" applyAlignment="1">
      <alignment vertical="center"/>
    </xf>
    <xf numFmtId="8" fontId="28" fillId="0" borderId="32" xfId="0" applyNumberFormat="1" applyFont="1" applyBorder="1" applyAlignment="1">
      <alignment vertical="center"/>
    </xf>
    <xf numFmtId="0" fontId="1" fillId="0" borderId="0" xfId="0" applyFont="1"/>
    <xf numFmtId="0" fontId="23" fillId="0" borderId="73" xfId="0" applyFont="1" applyBorder="1" applyAlignment="1">
      <alignment horizontal="left" vertical="center"/>
    </xf>
    <xf numFmtId="0" fontId="23" fillId="0" borderId="74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164" fontId="28" fillId="0" borderId="75" xfId="0" applyNumberFormat="1" applyFont="1" applyBorder="1" applyAlignment="1">
      <alignment vertical="center"/>
    </xf>
    <xf numFmtId="0" fontId="31" fillId="0" borderId="0" xfId="0" applyFont="1"/>
    <xf numFmtId="0" fontId="26" fillId="0" borderId="31" xfId="0" applyFont="1" applyBorder="1"/>
    <xf numFmtId="0" fontId="26" fillId="0" borderId="32" xfId="0" applyFont="1" applyBorder="1"/>
    <xf numFmtId="0" fontId="1" fillId="0" borderId="31" xfId="0" applyFont="1" applyBorder="1"/>
    <xf numFmtId="0" fontId="1" fillId="0" borderId="78" xfId="0" applyFont="1" applyBorder="1"/>
    <xf numFmtId="0" fontId="1" fillId="0" borderId="79" xfId="0" applyFont="1" applyBorder="1"/>
    <xf numFmtId="164" fontId="5" fillId="11" borderId="41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6" fillId="4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8" fillId="4" borderId="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1" fillId="0" borderId="25" xfId="0" applyFont="1" applyBorder="1" applyAlignment="1">
      <alignment horizontal="center" vertical="center"/>
    </xf>
    <xf numFmtId="0" fontId="2" fillId="0" borderId="25" xfId="0" applyFont="1" applyBorder="1"/>
    <xf numFmtId="0" fontId="15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15" fillId="0" borderId="54" xfId="0" applyFont="1" applyBorder="1" applyAlignment="1">
      <alignment horizontal="center" vertical="center"/>
    </xf>
    <xf numFmtId="0" fontId="2" fillId="0" borderId="60" xfId="0" applyFont="1" applyBorder="1"/>
    <xf numFmtId="0" fontId="1" fillId="2" borderId="1" xfId="0" applyFont="1" applyFill="1" applyBorder="1" applyAlignment="1">
      <alignment vertical="center"/>
    </xf>
    <xf numFmtId="0" fontId="2" fillId="0" borderId="2" xfId="0" applyFont="1" applyBorder="1"/>
    <xf numFmtId="0" fontId="2" fillId="0" borderId="5" xfId="0" applyFont="1" applyBorder="1"/>
    <xf numFmtId="0" fontId="0" fillId="0" borderId="0" xfId="0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" fillId="0" borderId="50" xfId="0" applyFont="1" applyBorder="1"/>
    <xf numFmtId="0" fontId="2" fillId="0" borderId="51" xfId="0" applyFont="1" applyBorder="1"/>
    <xf numFmtId="10" fontId="22" fillId="0" borderId="49" xfId="0" applyNumberFormat="1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2" fillId="0" borderId="32" xfId="0" applyFont="1" applyBorder="1"/>
    <xf numFmtId="0" fontId="1" fillId="2" borderId="67" xfId="0" applyFont="1" applyFill="1" applyBorder="1" applyAlignment="1">
      <alignment vertical="center"/>
    </xf>
    <xf numFmtId="0" fontId="2" fillId="0" borderId="68" xfId="0" applyFont="1" applyBorder="1"/>
    <xf numFmtId="0" fontId="2" fillId="0" borderId="31" xfId="0" applyFont="1" applyBorder="1"/>
    <xf numFmtId="0" fontId="24" fillId="4" borderId="69" xfId="0" applyFont="1" applyFill="1" applyBorder="1" applyAlignment="1">
      <alignment horizontal="center" vertical="center"/>
    </xf>
    <xf numFmtId="0" fontId="2" fillId="0" borderId="70" xfId="0" applyFont="1" applyBorder="1"/>
    <xf numFmtId="0" fontId="25" fillId="0" borderId="31" xfId="0" applyFont="1" applyBorder="1" applyAlignment="1">
      <alignment horizontal="center" vertical="center"/>
    </xf>
    <xf numFmtId="0" fontId="26" fillId="0" borderId="71" xfId="0" applyFont="1" applyBorder="1" applyAlignment="1">
      <alignment horizontal="center"/>
    </xf>
    <xf numFmtId="0" fontId="2" fillId="0" borderId="72" xfId="0" applyFont="1" applyBorder="1"/>
    <xf numFmtId="0" fontId="27" fillId="0" borderId="35" xfId="0" applyFont="1" applyBorder="1" applyAlignment="1">
      <alignment horizontal="center" vertical="center"/>
    </xf>
    <xf numFmtId="0" fontId="2" fillId="0" borderId="36" xfId="0" applyFont="1" applyBorder="1"/>
    <xf numFmtId="0" fontId="29" fillId="0" borderId="31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30" fillId="0" borderId="76" xfId="0" applyFont="1" applyBorder="1" applyAlignment="1">
      <alignment horizontal="center" vertical="center"/>
    </xf>
    <xf numFmtId="0" fontId="2" fillId="0" borderId="77" xfId="0" applyFont="1" applyBorder="1"/>
    <xf numFmtId="0" fontId="30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0</xdr:row>
      <xdr:rowOff>85725</xdr:rowOff>
    </xdr:from>
    <xdr:ext cx="1514475" cy="1104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2181225</xdr:colOff>
      <xdr:row>1</xdr:row>
      <xdr:rowOff>0</xdr:rowOff>
    </xdr:from>
    <xdr:ext cx="1676400" cy="1143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topLeftCell="A7" workbookViewId="0">
      <selection activeCell="B31" sqref="B31:D31"/>
    </sheetView>
  </sheetViews>
  <sheetFormatPr baseColWidth="10" defaultColWidth="14.5" defaultRowHeight="15" customHeight="1" x14ac:dyDescent="0.2"/>
  <cols>
    <col min="1" max="1" width="34.6640625" customWidth="1"/>
    <col min="2" max="2" width="12.6640625" customWidth="1"/>
    <col min="3" max="3" width="1.1640625" customWidth="1"/>
    <col min="4" max="4" width="58.1640625" customWidth="1"/>
    <col min="5" max="5" width="11.5" customWidth="1"/>
    <col min="6" max="9" width="8.6640625" customWidth="1"/>
    <col min="10" max="10" width="39.6640625" customWidth="1"/>
    <col min="11" max="12" width="12.6640625" customWidth="1"/>
    <col min="13" max="13" width="10.6640625" customWidth="1"/>
    <col min="14" max="14" width="12.6640625" customWidth="1"/>
    <col min="15" max="15" width="11.6640625" customWidth="1"/>
    <col min="16" max="16" width="12.33203125" customWidth="1"/>
    <col min="17" max="17" width="10.6640625" customWidth="1"/>
  </cols>
  <sheetData>
    <row r="1" spans="1:26" ht="27" customHeight="1" x14ac:dyDescent="0.2">
      <c r="A1" s="133"/>
      <c r="B1" s="134"/>
      <c r="C1" s="134"/>
      <c r="D1" s="134"/>
      <c r="E1" s="1"/>
      <c r="F1" s="1"/>
      <c r="G1" s="1"/>
      <c r="H1" s="1"/>
      <c r="I1" s="1"/>
      <c r="J1" s="115" t="s">
        <v>0</v>
      </c>
      <c r="K1" s="116"/>
      <c r="L1" s="116"/>
      <c r="M1" s="116"/>
      <c r="N1" s="116"/>
      <c r="O1" s="116"/>
      <c r="P1" s="2"/>
      <c r="Q1" s="2" t="s">
        <v>1</v>
      </c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2">
      <c r="A2" s="135"/>
      <c r="B2" s="136"/>
      <c r="C2" s="136"/>
      <c r="D2" s="136"/>
      <c r="E2" s="1"/>
      <c r="F2" s="1"/>
      <c r="G2" s="1"/>
      <c r="H2" s="1"/>
      <c r="I2" s="1"/>
      <c r="J2" s="3"/>
      <c r="K2" s="3"/>
      <c r="L2" s="3"/>
      <c r="M2" s="4"/>
      <c r="N2" s="4"/>
      <c r="O2" s="4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135"/>
      <c r="B3" s="136"/>
      <c r="C3" s="136"/>
      <c r="D3" s="136"/>
      <c r="E3" s="1"/>
      <c r="F3" s="1"/>
      <c r="G3" s="1"/>
      <c r="H3" s="1"/>
      <c r="I3" s="1"/>
      <c r="J3" s="117" t="s">
        <v>2</v>
      </c>
      <c r="K3" s="118"/>
      <c r="L3" s="118"/>
      <c r="M3" s="118"/>
      <c r="N3" s="118"/>
      <c r="O3" s="119"/>
      <c r="P3" s="2"/>
      <c r="Q3" s="5">
        <v>1</v>
      </c>
      <c r="R3" s="6" t="s">
        <v>3</v>
      </c>
      <c r="S3" s="3"/>
      <c r="T3" s="2"/>
      <c r="U3" s="2"/>
      <c r="V3" s="2"/>
      <c r="W3" s="2"/>
      <c r="X3" s="2"/>
      <c r="Y3" s="2"/>
      <c r="Z3" s="2"/>
    </row>
    <row r="4" spans="1:26" ht="22.5" customHeight="1" x14ac:dyDescent="0.2">
      <c r="A4" s="135"/>
      <c r="B4" s="136"/>
      <c r="C4" s="136"/>
      <c r="D4" s="136"/>
      <c r="E4" s="1"/>
      <c r="F4" s="1"/>
      <c r="G4" s="1"/>
      <c r="H4" s="1"/>
      <c r="I4" s="1"/>
      <c r="J4" s="7" t="s">
        <v>4</v>
      </c>
      <c r="K4" s="120" t="s">
        <v>5</v>
      </c>
      <c r="L4" s="121"/>
      <c r="M4" s="8" t="s">
        <v>6</v>
      </c>
      <c r="N4" s="8" t="s">
        <v>7</v>
      </c>
      <c r="O4" s="9" t="s">
        <v>8</v>
      </c>
      <c r="P4" s="2"/>
      <c r="Q4" s="5">
        <v>10</v>
      </c>
      <c r="R4" s="6" t="s">
        <v>3</v>
      </c>
      <c r="S4" s="3"/>
      <c r="T4" s="2"/>
      <c r="U4" s="2"/>
      <c r="V4" s="2"/>
      <c r="W4" s="2"/>
      <c r="X4" s="2"/>
      <c r="Y4" s="2"/>
      <c r="Z4" s="2"/>
    </row>
    <row r="5" spans="1:26" ht="22.5" customHeight="1" x14ac:dyDescent="0.2">
      <c r="A5" s="135"/>
      <c r="B5" s="136"/>
      <c r="C5" s="136"/>
      <c r="D5" s="136"/>
      <c r="E5" s="1"/>
      <c r="F5" s="1"/>
      <c r="G5" s="1"/>
      <c r="H5" s="1"/>
      <c r="I5" s="1"/>
      <c r="J5" s="10" t="s">
        <v>9</v>
      </c>
      <c r="K5" s="122" t="s">
        <v>3</v>
      </c>
      <c r="L5" s="123"/>
      <c r="M5" s="11">
        <v>2.5999999999999999E-2</v>
      </c>
      <c r="N5" s="11">
        <v>2.5000000000000001E-2</v>
      </c>
      <c r="O5" s="12">
        <v>2.4E-2</v>
      </c>
      <c r="P5" s="2"/>
      <c r="Q5" s="5">
        <f t="shared" ref="Q5:Q9" si="0">Q4+5</f>
        <v>15</v>
      </c>
      <c r="R5" s="6" t="s">
        <v>3</v>
      </c>
      <c r="S5" s="3"/>
      <c r="T5" s="2"/>
      <c r="U5" s="2"/>
      <c r="V5" s="2"/>
      <c r="W5" s="2"/>
      <c r="X5" s="2"/>
      <c r="Y5" s="2"/>
      <c r="Z5" s="2"/>
    </row>
    <row r="6" spans="1:26" ht="22.5" customHeight="1" x14ac:dyDescent="0.2">
      <c r="A6" s="124" t="s">
        <v>10</v>
      </c>
      <c r="B6" s="116"/>
      <c r="C6" s="116"/>
      <c r="D6" s="116"/>
      <c r="E6" s="1"/>
      <c r="F6" s="1"/>
      <c r="G6" s="1"/>
      <c r="H6" s="1"/>
      <c r="I6" s="1"/>
      <c r="J6" s="13" t="s">
        <v>11</v>
      </c>
      <c r="K6" s="125" t="s">
        <v>3</v>
      </c>
      <c r="L6" s="126"/>
      <c r="M6" s="14">
        <v>2.4500000000000001E-2</v>
      </c>
      <c r="N6" s="14">
        <v>2.35E-2</v>
      </c>
      <c r="O6" s="15">
        <v>2.2499999999999999E-2</v>
      </c>
      <c r="P6" s="2"/>
      <c r="Q6" s="16">
        <f t="shared" si="0"/>
        <v>20</v>
      </c>
      <c r="R6" s="17">
        <v>2.5999999999999999E-2</v>
      </c>
      <c r="S6" s="3"/>
      <c r="T6" s="2"/>
      <c r="U6" s="2"/>
      <c r="V6" s="2"/>
      <c r="W6" s="2"/>
      <c r="X6" s="2"/>
      <c r="Y6" s="2"/>
      <c r="Z6" s="2"/>
    </row>
    <row r="7" spans="1:26" ht="28.5" customHeight="1" x14ac:dyDescent="0.2">
      <c r="A7" s="137" t="s">
        <v>12</v>
      </c>
      <c r="B7" s="136"/>
      <c r="C7" s="136"/>
      <c r="D7" s="136"/>
      <c r="E7" s="18"/>
      <c r="F7" s="18"/>
      <c r="G7" s="18"/>
      <c r="H7" s="18"/>
      <c r="I7" s="18"/>
      <c r="J7" s="19"/>
      <c r="K7" s="19"/>
      <c r="L7" s="19"/>
      <c r="M7" s="19"/>
      <c r="N7" s="19"/>
      <c r="O7" s="19"/>
      <c r="P7" s="19"/>
      <c r="Q7" s="5">
        <f t="shared" si="0"/>
        <v>25</v>
      </c>
      <c r="R7" s="6">
        <v>2.5999999999999999E-2</v>
      </c>
      <c r="S7" s="3"/>
      <c r="T7" s="2"/>
      <c r="U7" s="2"/>
      <c r="V7" s="2"/>
      <c r="W7" s="2"/>
      <c r="X7" s="2"/>
      <c r="Y7" s="2"/>
      <c r="Z7" s="2"/>
    </row>
    <row r="8" spans="1:26" ht="18" customHeight="1" x14ac:dyDescent="0.2">
      <c r="A8" s="2" t="s">
        <v>13</v>
      </c>
      <c r="B8" s="2"/>
      <c r="C8" s="2"/>
      <c r="D8" s="2"/>
      <c r="E8" s="1"/>
      <c r="F8" s="1"/>
      <c r="G8" s="1"/>
      <c r="H8" s="1"/>
      <c r="I8" s="1"/>
      <c r="J8" s="19"/>
      <c r="K8" s="19"/>
      <c r="L8" s="19"/>
      <c r="M8" s="19"/>
      <c r="N8" s="19"/>
      <c r="O8" s="19"/>
      <c r="P8" s="19"/>
      <c r="Q8" s="5">
        <f t="shared" si="0"/>
        <v>30</v>
      </c>
      <c r="R8" s="6">
        <v>2.5000000000000001E-2</v>
      </c>
      <c r="S8" s="3"/>
      <c r="T8" s="2"/>
      <c r="U8" s="2"/>
      <c r="V8" s="2"/>
      <c r="W8" s="2"/>
      <c r="X8" s="2"/>
      <c r="Y8" s="2"/>
      <c r="Z8" s="2"/>
    </row>
    <row r="9" spans="1:26" ht="19.5" customHeight="1" x14ac:dyDescent="0.2">
      <c r="A9" s="2" t="s">
        <v>14</v>
      </c>
      <c r="B9" s="20"/>
      <c r="C9" s="20"/>
      <c r="D9" s="20"/>
      <c r="E9" s="21"/>
      <c r="F9" s="21"/>
      <c r="G9" s="21"/>
      <c r="H9" s="21"/>
      <c r="I9" s="21"/>
      <c r="J9" s="138" t="s">
        <v>15</v>
      </c>
      <c r="K9" s="136"/>
      <c r="L9" s="136"/>
      <c r="M9" s="136"/>
      <c r="N9" s="136"/>
      <c r="O9" s="136"/>
      <c r="P9" s="22"/>
      <c r="Q9" s="5">
        <f t="shared" si="0"/>
        <v>35</v>
      </c>
      <c r="R9" s="6">
        <v>2.5000000000000001E-2</v>
      </c>
      <c r="S9" s="3"/>
      <c r="T9" s="2"/>
      <c r="U9" s="2"/>
      <c r="V9" s="2"/>
      <c r="W9" s="2"/>
      <c r="X9" s="2"/>
      <c r="Y9" s="2"/>
      <c r="Z9" s="2"/>
    </row>
    <row r="10" spans="1:26" ht="18.75" customHeight="1" x14ac:dyDescent="0.2">
      <c r="A10" s="127" t="s">
        <v>16</v>
      </c>
      <c r="B10" s="128"/>
      <c r="C10" s="128"/>
      <c r="D10" s="128"/>
      <c r="E10" s="23"/>
      <c r="F10" s="23"/>
      <c r="G10" s="23"/>
      <c r="H10" s="23"/>
      <c r="I10" s="23"/>
      <c r="J10" s="24"/>
      <c r="K10" s="25"/>
      <c r="L10" s="25"/>
      <c r="M10" s="25"/>
      <c r="N10" s="25"/>
      <c r="O10" s="24"/>
      <c r="P10" s="2"/>
      <c r="Q10" s="5"/>
      <c r="R10" s="6"/>
      <c r="S10" s="3"/>
      <c r="T10" s="2"/>
      <c r="U10" s="2"/>
      <c r="V10" s="2"/>
      <c r="W10" s="2"/>
      <c r="X10" s="2"/>
      <c r="Y10" s="2"/>
      <c r="Z10" s="2"/>
    </row>
    <row r="11" spans="1:26" ht="18.75" customHeight="1" x14ac:dyDescent="0.2">
      <c r="A11" s="129" t="s">
        <v>17</v>
      </c>
      <c r="B11" s="130"/>
      <c r="C11" s="26"/>
      <c r="D11" s="27" t="s">
        <v>18</v>
      </c>
      <c r="E11" s="23"/>
      <c r="F11" s="23"/>
      <c r="G11" s="23"/>
      <c r="H11" s="23"/>
      <c r="I11" s="23"/>
      <c r="J11" s="24"/>
      <c r="K11" s="25"/>
      <c r="L11" s="25"/>
      <c r="M11" s="25"/>
      <c r="N11" s="25"/>
      <c r="O11" s="24"/>
      <c r="P11" s="2"/>
      <c r="Q11" s="5">
        <f>Q9+5</f>
        <v>40</v>
      </c>
      <c r="R11" s="6">
        <v>2.5000000000000001E-2</v>
      </c>
      <c r="S11" s="3"/>
      <c r="T11" s="2"/>
      <c r="U11" s="2"/>
      <c r="V11" s="2"/>
      <c r="W11" s="2"/>
      <c r="X11" s="2"/>
      <c r="Y11" s="2"/>
      <c r="Z11" s="2"/>
    </row>
    <row r="12" spans="1:26" ht="18.75" customHeight="1" x14ac:dyDescent="0.2">
      <c r="A12" s="28" t="s">
        <v>19</v>
      </c>
      <c r="B12" s="29">
        <v>100000</v>
      </c>
      <c r="C12" s="30"/>
      <c r="D12" s="31" t="s">
        <v>20</v>
      </c>
      <c r="E12" s="23"/>
      <c r="F12" s="23"/>
      <c r="G12" s="23"/>
      <c r="H12" s="23"/>
      <c r="I12" s="23"/>
      <c r="J12" s="24"/>
      <c r="K12" s="25"/>
      <c r="L12" s="25"/>
      <c r="M12" s="25"/>
      <c r="N12" s="25"/>
      <c r="O12" s="24"/>
      <c r="P12" s="2"/>
      <c r="Q12" s="5"/>
      <c r="R12" s="6"/>
      <c r="S12" s="3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32" t="s">
        <v>21</v>
      </c>
      <c r="B13" s="33">
        <f>B12-B14</f>
        <v>80000</v>
      </c>
      <c r="C13" s="34"/>
      <c r="D13" s="35" t="s">
        <v>22</v>
      </c>
      <c r="E13" s="23"/>
      <c r="F13" s="23"/>
      <c r="G13" s="23"/>
      <c r="H13" s="23"/>
      <c r="I13" s="23"/>
      <c r="J13" s="36" t="s">
        <v>23</v>
      </c>
      <c r="K13" s="37">
        <f>0.215%+N13</f>
        <v>3.5000000000000001E-3</v>
      </c>
      <c r="L13" s="38">
        <f>0.18+N16</f>
        <v>0.19550000000000001</v>
      </c>
      <c r="M13" s="24" t="s">
        <v>24</v>
      </c>
      <c r="N13" s="39">
        <v>1.3500000000000001E-3</v>
      </c>
      <c r="O13" s="24"/>
      <c r="P13" s="2"/>
      <c r="Q13" s="5">
        <f>Q11+5</f>
        <v>45</v>
      </c>
      <c r="R13" s="6">
        <v>2.5000000000000001E-2</v>
      </c>
      <c r="S13" s="3"/>
      <c r="T13" s="2"/>
      <c r="U13" s="2"/>
      <c r="V13" s="2"/>
      <c r="W13" s="2"/>
      <c r="X13" s="2"/>
      <c r="Y13" s="2"/>
      <c r="Z13" s="2"/>
    </row>
    <row r="14" spans="1:26" ht="14.25" customHeight="1" x14ac:dyDescent="0.2">
      <c r="A14" s="40" t="s">
        <v>25</v>
      </c>
      <c r="B14" s="41">
        <v>20000</v>
      </c>
      <c r="C14" s="32"/>
      <c r="D14" s="42" t="s">
        <v>20</v>
      </c>
      <c r="E14" s="43"/>
      <c r="F14" s="43"/>
      <c r="G14" s="43"/>
      <c r="H14" s="43"/>
      <c r="I14" s="43"/>
      <c r="J14" s="36" t="s">
        <v>26</v>
      </c>
      <c r="K14" s="44">
        <f>0.0195+N13</f>
        <v>2.085E-2</v>
      </c>
      <c r="L14" s="38">
        <f>0.1+N14</f>
        <v>0.11950000000000001</v>
      </c>
      <c r="M14" s="24" t="s">
        <v>27</v>
      </c>
      <c r="N14" s="45">
        <v>1.95E-2</v>
      </c>
      <c r="O14" s="24"/>
      <c r="P14" s="2"/>
      <c r="Q14" s="5">
        <f>Q13+5</f>
        <v>50</v>
      </c>
      <c r="R14" s="6">
        <v>2.5000000000000001E-2</v>
      </c>
      <c r="S14" s="3"/>
      <c r="T14" s="2"/>
      <c r="U14" s="2"/>
      <c r="V14" s="2"/>
      <c r="W14" s="2"/>
      <c r="X14" s="2"/>
      <c r="Y14" s="2"/>
      <c r="Z14" s="2"/>
    </row>
    <row r="15" spans="1:26" ht="14.25" customHeight="1" x14ac:dyDescent="0.2">
      <c r="A15" s="40" t="s">
        <v>28</v>
      </c>
      <c r="B15" s="46">
        <v>3000</v>
      </c>
      <c r="C15" s="40"/>
      <c r="D15" s="47" t="s">
        <v>20</v>
      </c>
      <c r="E15" s="43"/>
      <c r="F15" s="43"/>
      <c r="G15" s="43"/>
      <c r="H15" s="43"/>
      <c r="I15" s="43"/>
      <c r="J15" s="36"/>
      <c r="K15" s="44"/>
      <c r="L15" s="38"/>
      <c r="M15" s="24"/>
      <c r="N15" s="45"/>
      <c r="O15" s="24"/>
      <c r="P15" s="2"/>
      <c r="Q15" s="5"/>
      <c r="R15" s="6"/>
      <c r="S15" s="3"/>
      <c r="T15" s="2"/>
      <c r="U15" s="2"/>
      <c r="V15" s="2"/>
      <c r="W15" s="2"/>
      <c r="X15" s="2"/>
      <c r="Y15" s="2"/>
      <c r="Z15" s="2"/>
    </row>
    <row r="16" spans="1:26" ht="14.25" customHeight="1" x14ac:dyDescent="0.2">
      <c r="A16" s="40" t="s">
        <v>29</v>
      </c>
      <c r="B16" s="48">
        <f>B15-B17</f>
        <v>2400</v>
      </c>
      <c r="C16" s="40"/>
      <c r="D16" s="35" t="s">
        <v>22</v>
      </c>
      <c r="E16" s="23"/>
      <c r="F16" s="23"/>
      <c r="G16" s="23"/>
      <c r="H16" s="23"/>
      <c r="I16" s="23"/>
      <c r="J16" s="36" t="s">
        <v>30</v>
      </c>
      <c r="K16" s="37">
        <v>2.2499999999999999E-2</v>
      </c>
      <c r="L16" s="49">
        <v>0.1</v>
      </c>
      <c r="M16" s="24" t="s">
        <v>31</v>
      </c>
      <c r="N16" s="45">
        <v>1.55E-2</v>
      </c>
      <c r="O16" s="24"/>
      <c r="P16" s="2"/>
      <c r="Q16" s="5"/>
      <c r="R16" s="6"/>
      <c r="S16" s="3"/>
      <c r="T16" s="2"/>
      <c r="U16" s="2"/>
      <c r="V16" s="2"/>
      <c r="W16" s="2"/>
      <c r="X16" s="2"/>
      <c r="Y16" s="2"/>
      <c r="Z16" s="2"/>
    </row>
    <row r="17" spans="1:26" ht="14.25" customHeight="1" x14ac:dyDescent="0.2">
      <c r="A17" s="40" t="s">
        <v>32</v>
      </c>
      <c r="B17" s="50">
        <v>600</v>
      </c>
      <c r="C17" s="40"/>
      <c r="D17" s="47" t="s">
        <v>20</v>
      </c>
      <c r="E17" s="51"/>
      <c r="F17" s="51"/>
      <c r="G17" s="1"/>
      <c r="H17" s="1"/>
      <c r="I17" s="1"/>
      <c r="J17" s="36" t="s">
        <v>33</v>
      </c>
      <c r="K17" s="37">
        <v>2.8500000000000001E-2</v>
      </c>
      <c r="L17" s="49">
        <v>0.1</v>
      </c>
      <c r="M17" s="24"/>
      <c r="N17" s="24"/>
      <c r="O17" s="24"/>
      <c r="P17" s="2"/>
      <c r="Q17" s="5"/>
      <c r="R17" s="6"/>
      <c r="S17" s="3"/>
      <c r="T17" s="2"/>
      <c r="U17" s="2"/>
      <c r="V17" s="2"/>
      <c r="W17" s="2"/>
      <c r="X17" s="2"/>
      <c r="Y17" s="2"/>
      <c r="Z17" s="2"/>
    </row>
    <row r="18" spans="1:26" ht="14.25" customHeight="1" x14ac:dyDescent="0.2">
      <c r="A18" s="40"/>
      <c r="B18" s="52"/>
      <c r="C18" s="40"/>
      <c r="D18" s="53"/>
      <c r="E18" s="1"/>
      <c r="F18" s="1"/>
      <c r="G18" s="1"/>
      <c r="H18" s="51"/>
      <c r="I18" s="51"/>
      <c r="J18" s="36" t="s">
        <v>34</v>
      </c>
      <c r="K18" s="24"/>
      <c r="L18" s="24"/>
      <c r="M18" s="139" t="s">
        <v>35</v>
      </c>
      <c r="N18" s="136"/>
      <c r="O18" s="24"/>
      <c r="P18" s="2"/>
      <c r="Q18" s="5">
        <f>Q14+5</f>
        <v>55</v>
      </c>
      <c r="R18" s="6">
        <v>2.4E-2</v>
      </c>
      <c r="S18" s="3"/>
      <c r="T18" s="2"/>
      <c r="U18" s="2"/>
      <c r="V18" s="2"/>
      <c r="W18" s="2"/>
      <c r="X18" s="2"/>
      <c r="Y18" s="2"/>
      <c r="Z18" s="2"/>
    </row>
    <row r="19" spans="1:26" ht="30" customHeight="1" x14ac:dyDescent="0.2">
      <c r="A19" s="40" t="s">
        <v>36</v>
      </c>
      <c r="B19" s="114">
        <v>2300</v>
      </c>
      <c r="C19" s="40"/>
      <c r="D19" s="47" t="s">
        <v>20</v>
      </c>
      <c r="E19" s="51"/>
      <c r="F19" s="51"/>
      <c r="G19" s="51"/>
      <c r="H19" s="51"/>
      <c r="I19" s="51"/>
      <c r="J19" s="36" t="s">
        <v>37</v>
      </c>
      <c r="K19" s="24"/>
      <c r="L19" s="24"/>
      <c r="M19" s="139" t="s">
        <v>38</v>
      </c>
      <c r="N19" s="136"/>
      <c r="O19" s="24"/>
      <c r="P19" s="2"/>
      <c r="Q19" s="5">
        <f t="shared" ref="Q19:Q27" si="1">Q18+5</f>
        <v>60</v>
      </c>
      <c r="R19" s="6">
        <v>2.4E-2</v>
      </c>
      <c r="S19" s="3"/>
      <c r="T19" s="2"/>
      <c r="U19" s="2"/>
      <c r="V19" s="2"/>
      <c r="W19" s="2"/>
      <c r="X19" s="2"/>
      <c r="Y19" s="2"/>
      <c r="Z19" s="2"/>
    </row>
    <row r="20" spans="1:26" ht="14.25" customHeight="1" x14ac:dyDescent="0.2">
      <c r="A20" s="54"/>
      <c r="B20" s="55"/>
      <c r="C20" s="56"/>
      <c r="D20" s="57"/>
      <c r="E20" s="1"/>
      <c r="F20" s="51"/>
      <c r="G20" s="51"/>
      <c r="H20" s="51"/>
      <c r="I20" s="51"/>
      <c r="J20" s="24"/>
      <c r="K20" s="24"/>
      <c r="L20" s="24"/>
      <c r="M20" s="24"/>
      <c r="N20" s="24"/>
      <c r="O20" s="24"/>
      <c r="P20" s="2"/>
      <c r="Q20" s="5">
        <f t="shared" si="1"/>
        <v>65</v>
      </c>
      <c r="R20" s="6">
        <v>2.4E-2</v>
      </c>
      <c r="S20" s="3"/>
      <c r="T20" s="2"/>
      <c r="U20" s="2"/>
      <c r="V20" s="2"/>
      <c r="W20" s="2"/>
      <c r="X20" s="2"/>
      <c r="Y20" s="2"/>
      <c r="Z20" s="2"/>
    </row>
    <row r="21" spans="1:26" ht="14.25" customHeight="1" x14ac:dyDescent="0.2">
      <c r="A21" s="58"/>
      <c r="B21" s="59"/>
      <c r="C21" s="32"/>
      <c r="D21" s="60"/>
      <c r="E21" s="1"/>
      <c r="F21" s="51"/>
      <c r="G21" s="51"/>
      <c r="H21" s="51"/>
      <c r="I21" s="51"/>
      <c r="J21" s="24"/>
      <c r="K21" s="24"/>
      <c r="L21" s="24"/>
      <c r="M21" s="24"/>
      <c r="N21" s="24"/>
      <c r="O21" s="24"/>
      <c r="P21" s="2"/>
      <c r="Q21" s="5">
        <f t="shared" si="1"/>
        <v>70</v>
      </c>
      <c r="R21" s="6">
        <v>2.4E-2</v>
      </c>
      <c r="S21" s="3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40" t="s">
        <v>39</v>
      </c>
      <c r="B22" s="61">
        <f t="shared" ref="B22:B23" si="2">B13/B16</f>
        <v>33.333333333333336</v>
      </c>
      <c r="C22" s="40"/>
      <c r="D22" s="53"/>
      <c r="E22" s="1"/>
      <c r="F22" s="51"/>
      <c r="G22" s="51"/>
      <c r="H22" s="51"/>
      <c r="I22" s="51"/>
      <c r="J22" s="24"/>
      <c r="K22" s="62"/>
      <c r="L22" s="62"/>
      <c r="M22" s="24"/>
      <c r="N22" s="24"/>
      <c r="O22" s="24"/>
      <c r="P22" s="3"/>
      <c r="Q22" s="5">
        <f t="shared" si="1"/>
        <v>75</v>
      </c>
      <c r="R22" s="6">
        <v>2.4E-2</v>
      </c>
      <c r="S22" s="3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40" t="s">
        <v>40</v>
      </c>
      <c r="B23" s="61">
        <f t="shared" si="2"/>
        <v>33.333333333333336</v>
      </c>
      <c r="C23" s="63"/>
      <c r="D23" s="64"/>
      <c r="E23" s="1"/>
      <c r="F23" s="1"/>
      <c r="G23" s="1"/>
      <c r="H23" s="1"/>
      <c r="I23" s="1"/>
      <c r="J23" s="24"/>
      <c r="K23" s="24"/>
      <c r="L23" s="24"/>
      <c r="M23" s="24"/>
      <c r="N23" s="24"/>
      <c r="O23" s="24"/>
      <c r="P23" s="3"/>
      <c r="Q23" s="5">
        <f t="shared" si="1"/>
        <v>80</v>
      </c>
      <c r="R23" s="6">
        <v>2.4E-2</v>
      </c>
      <c r="S23" s="3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56"/>
      <c r="B24" s="65"/>
      <c r="C24" s="66"/>
      <c r="D24" s="67"/>
      <c r="E24" s="1"/>
      <c r="F24" s="1"/>
      <c r="G24" s="1"/>
      <c r="H24" s="1"/>
      <c r="I24" s="1"/>
      <c r="J24" s="36" t="s">
        <v>41</v>
      </c>
      <c r="K24" s="68">
        <f>B27*SUM(B16:B17)</f>
        <v>300</v>
      </c>
      <c r="L24" s="24"/>
      <c r="M24" s="24"/>
      <c r="N24" s="24"/>
      <c r="O24" s="24"/>
      <c r="P24" s="3"/>
      <c r="Q24" s="5">
        <f t="shared" si="1"/>
        <v>85</v>
      </c>
      <c r="R24" s="6">
        <v>2.4E-2</v>
      </c>
      <c r="S24" s="3"/>
      <c r="T24" s="2"/>
      <c r="U24" s="2"/>
      <c r="V24" s="2"/>
      <c r="W24" s="2"/>
      <c r="X24" s="2"/>
      <c r="Y24" s="2"/>
      <c r="Z24" s="2"/>
    </row>
    <row r="25" spans="1:26" ht="15" customHeight="1" x14ac:dyDescent="0.2">
      <c r="A25" s="32"/>
      <c r="B25" s="69"/>
      <c r="C25" s="70"/>
      <c r="D25" s="71"/>
      <c r="E25" s="1"/>
      <c r="F25" s="140" t="s">
        <v>42</v>
      </c>
      <c r="G25" s="141"/>
      <c r="H25" s="142"/>
      <c r="I25" s="1"/>
      <c r="J25" s="36" t="s">
        <v>43</v>
      </c>
      <c r="K25" s="72">
        <f>K24/SUM(B13:B14)</f>
        <v>3.0000000000000001E-3</v>
      </c>
      <c r="L25" s="24"/>
      <c r="M25" s="24"/>
      <c r="N25" s="24"/>
      <c r="O25" s="24"/>
      <c r="P25" s="3"/>
      <c r="Q25" s="5">
        <f t="shared" si="1"/>
        <v>90</v>
      </c>
      <c r="R25" s="6">
        <v>2.4E-2</v>
      </c>
      <c r="S25" s="3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63" t="s">
        <v>44</v>
      </c>
      <c r="B26" s="73">
        <v>2.5000000000000001E-2</v>
      </c>
      <c r="C26" s="74"/>
      <c r="D26" s="75" t="s">
        <v>45</v>
      </c>
      <c r="E26" s="1"/>
      <c r="F26" s="143">
        <f>LOOKUP(B22,Q3:Q27,R3:R27)</f>
        <v>2.5000000000000001E-2</v>
      </c>
      <c r="G26" s="141"/>
      <c r="H26" s="142"/>
      <c r="I26" s="1"/>
      <c r="J26" s="24"/>
      <c r="K26" s="24"/>
      <c r="L26" s="24"/>
      <c r="M26" s="24"/>
      <c r="N26" s="24"/>
      <c r="O26" s="24"/>
      <c r="P26" s="3"/>
      <c r="Q26" s="5">
        <f t="shared" si="1"/>
        <v>95</v>
      </c>
      <c r="R26" s="6">
        <v>2.4E-2</v>
      </c>
      <c r="S26" s="3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63" t="s">
        <v>46</v>
      </c>
      <c r="B27" s="76">
        <v>0.1</v>
      </c>
      <c r="C27" s="63"/>
      <c r="D27" s="77" t="s">
        <v>47</v>
      </c>
      <c r="E27" s="1"/>
      <c r="F27" s="1" t="s">
        <v>48</v>
      </c>
      <c r="G27" s="1"/>
      <c r="H27" s="1"/>
      <c r="I27" s="1"/>
      <c r="J27" s="3"/>
      <c r="K27" s="3"/>
      <c r="L27" s="3"/>
      <c r="M27" s="3"/>
      <c r="N27" s="3"/>
      <c r="O27" s="3"/>
      <c r="P27" s="3"/>
      <c r="Q27" s="5">
        <f t="shared" si="1"/>
        <v>100</v>
      </c>
      <c r="R27" s="6">
        <v>2.4E-2</v>
      </c>
      <c r="S27" s="3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78" t="s">
        <v>49</v>
      </c>
      <c r="B28" s="79">
        <f>B19/B12</f>
        <v>2.3E-2</v>
      </c>
      <c r="C28" s="78"/>
      <c r="D28" s="80"/>
      <c r="E28" s="1"/>
      <c r="F28" s="1" t="s">
        <v>50</v>
      </c>
      <c r="G28" s="1"/>
      <c r="H28" s="1"/>
      <c r="I28" s="1"/>
      <c r="J28" s="2"/>
      <c r="K28" s="2"/>
      <c r="L28" s="3"/>
      <c r="M28" s="3"/>
      <c r="N28" s="3"/>
      <c r="O28" s="3"/>
      <c r="P28" s="3"/>
      <c r="Q28" s="3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81" t="s">
        <v>51</v>
      </c>
      <c r="B29" s="82">
        <f>B26+K25</f>
        <v>2.8000000000000001E-2</v>
      </c>
      <c r="C29" s="83"/>
      <c r="D29" s="84"/>
      <c r="E29" s="1"/>
      <c r="F29" s="1" t="s">
        <v>52</v>
      </c>
      <c r="G29" s="1"/>
      <c r="H29" s="1"/>
      <c r="I29" s="1"/>
      <c r="J29" s="2"/>
      <c r="K29" s="2"/>
      <c r="L29" s="3"/>
      <c r="M29" s="3"/>
      <c r="N29" s="3"/>
      <c r="O29" s="3"/>
      <c r="P29" s="3"/>
      <c r="Q29" s="3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85"/>
      <c r="B30" s="86"/>
      <c r="C30" s="87"/>
      <c r="D30" s="87"/>
      <c r="E30" s="1"/>
      <c r="F30" s="1"/>
      <c r="G30" s="1"/>
      <c r="H30" s="1"/>
      <c r="I30" s="1"/>
      <c r="J30" s="2"/>
      <c r="K30" s="2"/>
      <c r="L30" s="3"/>
      <c r="M30" s="3"/>
      <c r="N30" s="3"/>
      <c r="O30" s="3"/>
      <c r="P30" s="3"/>
      <c r="Q30" s="3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85"/>
      <c r="B31" s="86"/>
      <c r="C31" s="87"/>
      <c r="D31" s="87"/>
      <c r="E31" s="1"/>
      <c r="F31" s="1"/>
      <c r="G31" s="1"/>
      <c r="H31" s="1"/>
      <c r="I31" s="1"/>
      <c r="J31" s="3"/>
      <c r="K31" s="3"/>
      <c r="L31" s="3"/>
      <c r="M31" s="3"/>
      <c r="N31" s="3"/>
      <c r="O31" s="3"/>
      <c r="P31" s="3"/>
      <c r="Q31" s="3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131" t="s">
        <v>53</v>
      </c>
      <c r="B32" s="132"/>
      <c r="C32" s="87"/>
      <c r="D32" s="87"/>
      <c r="E32" s="88"/>
      <c r="F32" s="1"/>
      <c r="G32" s="1"/>
      <c r="H32" s="1"/>
      <c r="I32" s="1"/>
      <c r="J32" s="3"/>
      <c r="K32" s="3"/>
      <c r="L32" s="3"/>
      <c r="M32" s="3"/>
      <c r="N32" s="3"/>
      <c r="O32" s="3"/>
      <c r="P32" s="3"/>
      <c r="Q32" s="3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89" t="s">
        <v>54</v>
      </c>
      <c r="B33" s="90">
        <f>B29*SUM(B13:B14)</f>
        <v>2800</v>
      </c>
      <c r="C33" s="87"/>
      <c r="D33" s="87"/>
      <c r="E33" s="88"/>
      <c r="F33" s="1"/>
      <c r="G33" s="1"/>
      <c r="H33" s="1"/>
      <c r="I33" s="1"/>
      <c r="J33" s="3"/>
      <c r="K33" s="3"/>
      <c r="L33" s="3"/>
      <c r="M33" s="3"/>
      <c r="N33" s="3"/>
      <c r="O33" s="3"/>
      <c r="P33" s="3"/>
      <c r="Q33" s="3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91" t="s">
        <v>55</v>
      </c>
      <c r="B34" s="92">
        <f>B19-B33</f>
        <v>-500</v>
      </c>
      <c r="C34" s="2"/>
      <c r="D34" s="2"/>
      <c r="E34" s="1"/>
      <c r="F34" s="1"/>
      <c r="G34" s="1"/>
      <c r="H34" s="1"/>
      <c r="I34" s="1"/>
      <c r="J34" s="3"/>
      <c r="K34" s="3"/>
      <c r="L34" s="3"/>
      <c r="M34" s="3"/>
      <c r="N34" s="3"/>
      <c r="O34" s="3"/>
      <c r="P34" s="3"/>
      <c r="Q34" s="3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91" t="s">
        <v>56</v>
      </c>
      <c r="B35" s="92">
        <f>B34*12</f>
        <v>-6000</v>
      </c>
      <c r="C35" s="2"/>
      <c r="D35" s="2"/>
      <c r="E35" s="1"/>
      <c r="F35" s="1"/>
      <c r="G35" s="1"/>
      <c r="H35" s="1"/>
      <c r="I35" s="1"/>
      <c r="J35" s="3"/>
      <c r="K35" s="3"/>
      <c r="L35" s="3"/>
      <c r="M35" s="3"/>
      <c r="N35" s="3"/>
      <c r="O35" s="3"/>
      <c r="P35" s="3"/>
      <c r="Q35" s="3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93" t="s">
        <v>57</v>
      </c>
      <c r="B36" s="94">
        <f>B35*3</f>
        <v>-18000</v>
      </c>
      <c r="C36" s="2"/>
      <c r="D36" s="2"/>
      <c r="E36" s="1"/>
      <c r="F36" s="1"/>
      <c r="G36" s="1"/>
      <c r="H36" s="1"/>
      <c r="I36" s="1"/>
      <c r="J36" s="3"/>
      <c r="K36" s="3"/>
      <c r="L36" s="3"/>
      <c r="M36" s="3"/>
      <c r="N36" s="3"/>
      <c r="O36" s="3"/>
      <c r="P36" s="3"/>
      <c r="Q36" s="3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1"/>
      <c r="F37" s="1"/>
      <c r="G37" s="1"/>
      <c r="H37" s="1"/>
      <c r="I37" s="1"/>
      <c r="J37" s="3"/>
      <c r="K37" s="3"/>
      <c r="L37" s="3"/>
      <c r="M37" s="3"/>
      <c r="N37" s="3"/>
      <c r="O37" s="3"/>
      <c r="P37" s="3"/>
      <c r="Q37" s="3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1"/>
      <c r="F38" s="1"/>
      <c r="G38" s="1"/>
      <c r="H38" s="1"/>
      <c r="I38" s="1"/>
      <c r="J38" s="3"/>
      <c r="K38" s="3"/>
      <c r="L38" s="3"/>
      <c r="M38" s="3"/>
      <c r="N38" s="3"/>
      <c r="O38" s="3"/>
      <c r="P38" s="3"/>
      <c r="Q38" s="3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3"/>
      <c r="G40" s="3"/>
      <c r="H40" s="95"/>
      <c r="I40" s="95"/>
      <c r="J40" s="3"/>
      <c r="K40" s="3"/>
      <c r="L40" s="3"/>
      <c r="M40" s="3"/>
      <c r="N40" s="3"/>
      <c r="O40" s="3"/>
      <c r="P40" s="3"/>
      <c r="Q40" s="3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3"/>
      <c r="K41" s="3"/>
      <c r="L41" s="3"/>
      <c r="M41" s="3"/>
      <c r="N41" s="3"/>
      <c r="O41" s="3"/>
      <c r="P41" s="3"/>
      <c r="Q41" s="3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3"/>
      <c r="K42" s="3"/>
      <c r="L42" s="3"/>
      <c r="M42" s="3"/>
      <c r="N42" s="3"/>
      <c r="O42" s="3"/>
      <c r="P42" s="3"/>
      <c r="Q42" s="3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3"/>
      <c r="K43" s="3"/>
      <c r="L43" s="3"/>
      <c r="M43" s="3"/>
      <c r="N43" s="3"/>
      <c r="O43" s="3"/>
      <c r="P43" s="3"/>
      <c r="Q43" s="3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6">
    <mergeCell ref="J9:O9"/>
    <mergeCell ref="M18:N18"/>
    <mergeCell ref="M19:N19"/>
    <mergeCell ref="F25:H25"/>
    <mergeCell ref="F26:H26"/>
    <mergeCell ref="A10:D10"/>
    <mergeCell ref="A11:B11"/>
    <mergeCell ref="A32:B32"/>
    <mergeCell ref="A1:D5"/>
    <mergeCell ref="A7:D7"/>
    <mergeCell ref="J1:O1"/>
    <mergeCell ref="J3:O3"/>
    <mergeCell ref="K4:L4"/>
    <mergeCell ref="K5:L5"/>
    <mergeCell ref="A6:D6"/>
    <mergeCell ref="K6:L6"/>
  </mergeCells>
  <pageMargins left="0.7" right="0.7" top="0.75" bottom="0.75" header="0" footer="0"/>
  <pageSetup scale="84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84"/>
  <sheetViews>
    <sheetView showGridLines="0" workbookViewId="0"/>
  </sheetViews>
  <sheetFormatPr baseColWidth="10" defaultColWidth="14.5" defaultRowHeight="15" customHeight="1" x14ac:dyDescent="0.2"/>
  <cols>
    <col min="1" max="1" width="49.5" customWidth="1"/>
    <col min="2" max="2" width="39.5" customWidth="1"/>
    <col min="3" max="24" width="8.6640625" customWidth="1"/>
  </cols>
  <sheetData>
    <row r="1" spans="1:2" x14ac:dyDescent="0.2">
      <c r="A1" s="146"/>
      <c r="B1" s="147"/>
    </row>
    <row r="2" spans="1:2" x14ac:dyDescent="0.2">
      <c r="A2" s="148"/>
      <c r="B2" s="145"/>
    </row>
    <row r="3" spans="1:2" x14ac:dyDescent="0.2">
      <c r="A3" s="148"/>
      <c r="B3" s="145"/>
    </row>
    <row r="4" spans="1:2" x14ac:dyDescent="0.2">
      <c r="A4" s="148"/>
      <c r="B4" s="145"/>
    </row>
    <row r="5" spans="1:2" ht="63" customHeight="1" x14ac:dyDescent="0.2">
      <c r="A5" s="148"/>
      <c r="B5" s="145"/>
    </row>
    <row r="6" spans="1:2" ht="24" x14ac:dyDescent="0.2">
      <c r="A6" s="149" t="s">
        <v>58</v>
      </c>
      <c r="B6" s="150"/>
    </row>
    <row r="7" spans="1:2" ht="27" customHeight="1" x14ac:dyDescent="0.2">
      <c r="A7" s="151" t="s">
        <v>59</v>
      </c>
      <c r="B7" s="145"/>
    </row>
    <row r="8" spans="1:2" ht="20" x14ac:dyDescent="0.2">
      <c r="A8" s="152"/>
      <c r="B8" s="153"/>
    </row>
    <row r="9" spans="1:2" ht="18.75" customHeight="1" x14ac:dyDescent="0.2">
      <c r="A9" s="154" t="s">
        <v>60</v>
      </c>
      <c r="B9" s="155"/>
    </row>
    <row r="10" spans="1:2" ht="21.75" customHeight="1" x14ac:dyDescent="0.2">
      <c r="A10" s="96" t="s">
        <v>61</v>
      </c>
      <c r="B10" s="97">
        <f>'Flat Rate Pricing Internal'!B12</f>
        <v>100000</v>
      </c>
    </row>
    <row r="11" spans="1:2" ht="21.75" customHeight="1" x14ac:dyDescent="0.2">
      <c r="A11" s="98" t="s">
        <v>62</v>
      </c>
      <c r="B11" s="97">
        <f>'Flat Rate Pricing Internal'!B19</f>
        <v>2300</v>
      </c>
    </row>
    <row r="12" spans="1:2" ht="21.75" customHeight="1" x14ac:dyDescent="0.2">
      <c r="A12" s="99" t="s">
        <v>63</v>
      </c>
      <c r="B12" s="100">
        <f>'Flat Rate Pricing Internal'!B28</f>
        <v>2.3E-2</v>
      </c>
    </row>
    <row r="13" spans="1:2" ht="21" customHeight="1" x14ac:dyDescent="0.2">
      <c r="A13" s="156"/>
      <c r="B13" s="145"/>
    </row>
    <row r="14" spans="1:2" ht="18" customHeight="1" x14ac:dyDescent="0.2">
      <c r="A14" s="154" t="s">
        <v>64</v>
      </c>
      <c r="B14" s="155"/>
    </row>
    <row r="15" spans="1:2" ht="21.75" customHeight="1" x14ac:dyDescent="0.2">
      <c r="A15" s="96" t="s">
        <v>65</v>
      </c>
      <c r="B15" s="101">
        <f>'Flat Rate Pricing Internal'!B26</f>
        <v>2.5000000000000001E-2</v>
      </c>
    </row>
    <row r="16" spans="1:2" ht="21.75" customHeight="1" x14ac:dyDescent="0.2">
      <c r="A16" s="98" t="s">
        <v>66</v>
      </c>
      <c r="B16" s="102">
        <f>'Flat Rate Pricing Internal'!B27</f>
        <v>0.1</v>
      </c>
    </row>
    <row r="17" spans="1:4" ht="21.75" customHeight="1" x14ac:dyDescent="0.2">
      <c r="A17" s="99" t="s">
        <v>67</v>
      </c>
      <c r="B17" s="100">
        <f>'Flat Rate Pricing Internal'!B29</f>
        <v>2.8000000000000001E-2</v>
      </c>
    </row>
    <row r="18" spans="1:4" ht="24" customHeight="1" x14ac:dyDescent="0.2">
      <c r="A18" s="157"/>
      <c r="B18" s="155"/>
    </row>
    <row r="19" spans="1:4" ht="18" customHeight="1" x14ac:dyDescent="0.2">
      <c r="A19" s="154" t="s">
        <v>53</v>
      </c>
      <c r="B19" s="155"/>
      <c r="C19" s="103"/>
      <c r="D19" s="103"/>
    </row>
    <row r="20" spans="1:4" ht="21.75" customHeight="1" x14ac:dyDescent="0.2">
      <c r="A20" s="104" t="s">
        <v>68</v>
      </c>
      <c r="B20" s="97">
        <f>'Flat Rate Pricing Internal'!B34</f>
        <v>-500</v>
      </c>
      <c r="C20" s="103"/>
      <c r="D20" s="103"/>
    </row>
    <row r="21" spans="1:4" ht="21.75" customHeight="1" x14ac:dyDescent="0.2">
      <c r="A21" s="105" t="s">
        <v>56</v>
      </c>
      <c r="B21" s="97">
        <f>'Flat Rate Pricing Internal'!B35</f>
        <v>-6000</v>
      </c>
      <c r="C21" s="103"/>
      <c r="D21" s="103"/>
    </row>
    <row r="22" spans="1:4" ht="21.75" customHeight="1" x14ac:dyDescent="0.2">
      <c r="A22" s="106" t="s">
        <v>57</v>
      </c>
      <c r="B22" s="107">
        <f>'Flat Rate Pricing Internal'!B36</f>
        <v>-18000</v>
      </c>
      <c r="C22" s="103"/>
      <c r="D22" s="103"/>
    </row>
    <row r="23" spans="1:4" ht="15.75" customHeight="1" x14ac:dyDescent="0.2">
      <c r="A23" s="158"/>
      <c r="B23" s="159"/>
      <c r="C23" s="103"/>
      <c r="D23" s="103"/>
    </row>
    <row r="24" spans="1:4" ht="15.75" customHeight="1" x14ac:dyDescent="0.2">
      <c r="A24" s="148"/>
      <c r="B24" s="145"/>
      <c r="C24" s="103"/>
      <c r="D24" s="103"/>
    </row>
    <row r="25" spans="1:4" ht="15.75" customHeight="1" x14ac:dyDescent="0.2">
      <c r="A25" s="160"/>
      <c r="B25" s="145"/>
      <c r="C25" s="108"/>
      <c r="D25" s="103"/>
    </row>
    <row r="26" spans="1:4" ht="15.75" customHeight="1" x14ac:dyDescent="0.2">
      <c r="A26" s="148"/>
      <c r="B26" s="145"/>
      <c r="C26" s="108"/>
      <c r="D26" s="103"/>
    </row>
    <row r="27" spans="1:4" ht="15.75" customHeight="1" x14ac:dyDescent="0.2">
      <c r="A27" s="109"/>
      <c r="B27" s="110"/>
    </row>
    <row r="28" spans="1:4" ht="15.75" customHeight="1" x14ac:dyDescent="0.2">
      <c r="A28" s="111"/>
      <c r="B28" s="80"/>
    </row>
    <row r="29" spans="1:4" ht="15.75" customHeight="1" x14ac:dyDescent="0.2">
      <c r="A29" s="111"/>
      <c r="B29" s="80"/>
    </row>
    <row r="30" spans="1:4" ht="15.75" customHeight="1" x14ac:dyDescent="0.2">
      <c r="A30" s="144" t="s">
        <v>69</v>
      </c>
      <c r="B30" s="145"/>
    </row>
    <row r="31" spans="1:4" ht="15.75" customHeight="1" x14ac:dyDescent="0.2">
      <c r="A31" s="144" t="s">
        <v>70</v>
      </c>
      <c r="B31" s="145"/>
    </row>
    <row r="32" spans="1:4" ht="15.75" customHeight="1" x14ac:dyDescent="0.2">
      <c r="A32" s="112"/>
      <c r="B32" s="113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</sheetData>
  <mergeCells count="13">
    <mergeCell ref="A31:B31"/>
    <mergeCell ref="A1:B5"/>
    <mergeCell ref="A6:B6"/>
    <mergeCell ref="A7:B7"/>
    <mergeCell ref="A8:B8"/>
    <mergeCell ref="A9:B9"/>
    <mergeCell ref="A13:B13"/>
    <mergeCell ref="A14:B14"/>
    <mergeCell ref="A18:B18"/>
    <mergeCell ref="A19:B19"/>
    <mergeCell ref="A23:B24"/>
    <mergeCell ref="A25:B26"/>
    <mergeCell ref="A30:B30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Flat Rate Pricing Internal</vt:lpstr>
      <vt:lpstr>For 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Froelich</dc:creator>
  <cp:lastModifiedBy>Domenico Marsocci</cp:lastModifiedBy>
  <dcterms:created xsi:type="dcterms:W3CDTF">2018-03-20T14:11:15Z</dcterms:created>
  <dcterms:modified xsi:type="dcterms:W3CDTF">2026-06-13T01:22:42Z</dcterms:modified>
</cp:coreProperties>
</file>